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0"/>
  </bookViews>
  <sheets>
    <sheet name="Financials" sheetId="1" r:id="rId1"/>
    <sheet name="Assets and Liab Stmt" sheetId="2" r:id="rId2"/>
  </sheets>
  <definedNames/>
  <calcPr fullCalcOnLoad="1"/>
</workbook>
</file>

<file path=xl/sharedStrings.xml><?xml version="1.0" encoding="utf-8"?>
<sst xmlns="http://schemas.openxmlformats.org/spreadsheetml/2006/main" count="192" uniqueCount="150">
  <si>
    <t>Preceding 3</t>
  </si>
  <si>
    <t>months ended</t>
  </si>
  <si>
    <t>Corresponding</t>
  </si>
  <si>
    <t>3 months ended</t>
  </si>
  <si>
    <t>the previous</t>
  </si>
  <si>
    <t>year</t>
  </si>
  <si>
    <t>Year to date</t>
  </si>
  <si>
    <t>figures for</t>
  </si>
  <si>
    <t>current period</t>
  </si>
  <si>
    <t>ended</t>
  </si>
  <si>
    <t>year ended</t>
  </si>
  <si>
    <t>(Audited)</t>
  </si>
  <si>
    <t xml:space="preserve">Particulars </t>
  </si>
  <si>
    <t xml:space="preserve">(Refer Notes Below) </t>
  </si>
  <si>
    <t>Income from operations</t>
  </si>
  <si>
    <t>(a) Net sales/income from operations</t>
  </si>
  <si>
    <t>Total income from operations (net)</t>
  </si>
  <si>
    <t>Expenses</t>
  </si>
  <si>
    <t>(a) Cost of materials consumed</t>
  </si>
  <si>
    <t>(b) Purchases of stock-in-trade</t>
  </si>
  <si>
    <t>(d) Employee benefits expense</t>
  </si>
  <si>
    <t>(e) Depreciation and amortisation expense</t>
  </si>
  <si>
    <t>Total expenses</t>
  </si>
  <si>
    <t>Profit / (Loss) from operations before other</t>
  </si>
  <si>
    <t>income, finance costs and exceptional</t>
  </si>
  <si>
    <t>items (1-2)</t>
  </si>
  <si>
    <t>Other income</t>
  </si>
  <si>
    <t>Profit / (Loss) from ordinary activities</t>
  </si>
  <si>
    <t>before finance costs and exceptional items</t>
  </si>
  <si>
    <t>(3 + 4)</t>
  </si>
  <si>
    <t>Finance costs</t>
  </si>
  <si>
    <t>Profit / (Loss) from ordinary activities after</t>
  </si>
  <si>
    <t>finance costs but before exceptional items</t>
  </si>
  <si>
    <t>Exceptional items</t>
  </si>
  <si>
    <t>Tax expense</t>
  </si>
  <si>
    <t>Net Profit / (Loss) from ordinary activities</t>
  </si>
  <si>
    <t>Reserve excluding Revaluation Reserves as</t>
  </si>
  <si>
    <t>per balance sheet of previous accounting year</t>
  </si>
  <si>
    <t>Earnings per share (before extraordinary</t>
  </si>
  <si>
    <t>(a) Basic</t>
  </si>
  <si>
    <t>(b) Diluted</t>
  </si>
  <si>
    <t>Earnings per share (after extraordinary</t>
  </si>
  <si>
    <t>PART II</t>
  </si>
  <si>
    <t xml:space="preserve">3 months </t>
  </si>
  <si>
    <t xml:space="preserve">(c) Changes in inventories of finished </t>
  </si>
  <si>
    <t>goods,work-in-progress and stock-in-trade</t>
  </si>
  <si>
    <t xml:space="preserve">Extraordinary items (net of tax expense </t>
  </si>
  <si>
    <t>PARTICULARS OF SHAREHOLDING</t>
  </si>
  <si>
    <t>a) Pledged / Encumbered</t>
  </si>
  <si>
    <t>b) Non - encumbered</t>
  </si>
  <si>
    <t xml:space="preserve">   - Number of shares</t>
  </si>
  <si>
    <t xml:space="preserve">   - Percentage of shareholding</t>
  </si>
  <si>
    <t>Public shareholding</t>
  </si>
  <si>
    <t xml:space="preserve">     - Number of shares</t>
  </si>
  <si>
    <t xml:space="preserve">     - Percentage of shares (as a % of the total</t>
  </si>
  <si>
    <t xml:space="preserve">        shareholding of promoter and promoter</t>
  </si>
  <si>
    <t xml:space="preserve">        group)</t>
  </si>
  <si>
    <t xml:space="preserve">        share capital of the company)</t>
  </si>
  <si>
    <t xml:space="preserve">      - Number of shares</t>
  </si>
  <si>
    <t xml:space="preserve">      - Percentage of shares (as a % of the total</t>
  </si>
  <si>
    <t xml:space="preserve">         shareholding of the Promoter and</t>
  </si>
  <si>
    <t xml:space="preserve">         Promoter group)</t>
  </si>
  <si>
    <t xml:space="preserve">         share capital of the company)</t>
  </si>
  <si>
    <t>A</t>
  </si>
  <si>
    <t>INVESTOR COMPLAINTS</t>
  </si>
  <si>
    <t>B</t>
  </si>
  <si>
    <t>Pending at the beginning of the quarter</t>
  </si>
  <si>
    <t>Received during the quarter</t>
  </si>
  <si>
    <t>Disposed of during the quarter</t>
  </si>
  <si>
    <t>Remaining unresolved at the end of the quarter</t>
  </si>
  <si>
    <t>Particulars</t>
  </si>
  <si>
    <t>As at</t>
  </si>
  <si>
    <t>EQUITY AND LIABILITIES</t>
  </si>
  <si>
    <t>Sub-total - Shareholders' funds</t>
  </si>
  <si>
    <t>Shareholders’ funds</t>
  </si>
  <si>
    <t>Share application money pending allotment</t>
  </si>
  <si>
    <t>Non-current liabilities</t>
  </si>
  <si>
    <t>Sub-total - Non-current liabilities</t>
  </si>
  <si>
    <t>Current liabilities</t>
  </si>
  <si>
    <t>Sub-total - Current liabilities</t>
  </si>
  <si>
    <t xml:space="preserve">         (a) Long-term borrowings</t>
  </si>
  <si>
    <t xml:space="preserve">         (b) Deferred tax liabilities (net)</t>
  </si>
  <si>
    <t xml:space="preserve">         (c) Other long-term liabilities</t>
  </si>
  <si>
    <t xml:space="preserve">         (d) Long-term provisions</t>
  </si>
  <si>
    <t xml:space="preserve">        (d) Short-term provisions</t>
  </si>
  <si>
    <t xml:space="preserve">        (c) Other current liabilities</t>
  </si>
  <si>
    <t xml:space="preserve">        (b) Trade payables</t>
  </si>
  <si>
    <t xml:space="preserve">        (a) Short-term borrowings</t>
  </si>
  <si>
    <t xml:space="preserve">        (a) Share capital</t>
  </si>
  <si>
    <t xml:space="preserve">        (b) Reserves and surplus</t>
  </si>
  <si>
    <t xml:space="preserve">        (c) Money received against share warrants</t>
  </si>
  <si>
    <t>TOTAL - EQUITY AND LIABILITIES</t>
  </si>
  <si>
    <t>ASSETS</t>
  </si>
  <si>
    <t>Non-current assets</t>
  </si>
  <si>
    <t>Sub-total - Non-current assets</t>
  </si>
  <si>
    <t>Current assets</t>
  </si>
  <si>
    <t>Sub-total - Current assets</t>
  </si>
  <si>
    <t>TOTAL - ASSETS</t>
  </si>
  <si>
    <t xml:space="preserve">        (a) Fixed assets</t>
  </si>
  <si>
    <t xml:space="preserve">       (d) Cash and cash equivalents</t>
  </si>
  <si>
    <t xml:space="preserve">       (e) Short-term loans and advances</t>
  </si>
  <si>
    <t xml:space="preserve">       (c) Trade receivables</t>
  </si>
  <si>
    <t xml:space="preserve">       (b) Inventories</t>
  </si>
  <si>
    <t xml:space="preserve">       (a) Current investments</t>
  </si>
  <si>
    <t xml:space="preserve">       (f) Other current assets</t>
  </si>
  <si>
    <t>TCI INDUSTRIES LIMITED</t>
  </si>
  <si>
    <t>(Unaudited)</t>
  </si>
  <si>
    <t>(5 - 6)</t>
  </si>
  <si>
    <t>before tax (7 - 8)</t>
  </si>
  <si>
    <t>after tax (9 - 10)</t>
  </si>
  <si>
    <t>Net Profit / (Loss) for the period (11 - 12)</t>
  </si>
  <si>
    <t>(Face Value of Rs.10/-)</t>
  </si>
  <si>
    <t>Paid-up equity share capital (Rs. Lacs)</t>
  </si>
  <si>
    <t>-</t>
  </si>
  <si>
    <t>items) (of Rs. 10/- each) (not annualised):</t>
  </si>
  <si>
    <t xml:space="preserve">Promoters and Promoter Group Shareholding </t>
  </si>
  <si>
    <t>Statement of Assets and Liabilities</t>
  </si>
  <si>
    <t>(current year ended</t>
  </si>
  <si>
    <t>(previous year ended)</t>
  </si>
  <si>
    <t>(f) Other expenses</t>
  </si>
  <si>
    <t xml:space="preserve">(b) Other operating income </t>
  </si>
  <si>
    <t>Rs. Lakhs)</t>
  </si>
  <si>
    <t>16.i</t>
  </si>
  <si>
    <t>16.ii</t>
  </si>
  <si>
    <t>Notes :</t>
  </si>
  <si>
    <t>For TCI Industries Ltd.</t>
  </si>
  <si>
    <t>( Director )</t>
  </si>
  <si>
    <t xml:space="preserve">        (b) Non-current investments</t>
  </si>
  <si>
    <t xml:space="preserve">        (c) Deferred tax assets (net)</t>
  </si>
  <si>
    <t xml:space="preserve">        (d) Long-term loans and advances</t>
  </si>
  <si>
    <t xml:space="preserve">        (e) Other non-current assets</t>
  </si>
  <si>
    <t xml:space="preserve">                                                 For TCI Industries Ltd.</t>
  </si>
  <si>
    <t xml:space="preserve">                                                     Director</t>
  </si>
  <si>
    <t>c) The Shares of the Company have been dematerialised with effect from 01.09.01(ISIN No.INE920B01019)</t>
  </si>
  <si>
    <t>d) Since the Company does not have diversified operations, Segmental Reporting is not applicable.</t>
  </si>
  <si>
    <t>f) Figures for the previous year are regrouped/rearranged wherever necessary.</t>
  </si>
  <si>
    <t>PART I                                                                                                                                                                                                    (Rs. in Lakhs)</t>
  </si>
  <si>
    <t>Statement of Audited Results for the Quarter and Year Ended 31/03/2015</t>
  </si>
  <si>
    <t>Information for the Quarter and year Ended 31/03/2015</t>
  </si>
  <si>
    <t>3 months ended (31-3-2015)</t>
  </si>
  <si>
    <t>a) The above results have been taken on record by the Board of Directors at its meeting held on 08/05/2015.</t>
  </si>
  <si>
    <t>b) The figures of the last quarter ended 31.03.2015 are the balancing figures between audited figures in respect</t>
  </si>
  <si>
    <t xml:space="preserve">    of the full financial year and the published year to date figures upto the third quarter ended on 31.12.2014.</t>
  </si>
  <si>
    <t>Place : Mumbai</t>
  </si>
  <si>
    <t>Date: 08-05-2015</t>
  </si>
  <si>
    <t>Date : 08-05-2015</t>
  </si>
  <si>
    <t>Regd. Office 1-7-293, M. G. Road, Secunderabad - 500003. ( Telangana )</t>
  </si>
  <si>
    <t>CIN : L74999TG1965PLC001551</t>
  </si>
  <si>
    <t>Tel.: 040 - 71204284/71204285, Fax No.: 040 - 71204285, Website: www.tciil.in, E-mail - tci@mtnl.net.in</t>
  </si>
  <si>
    <t>Near Colaba Fire Brigade, N.A.Sawant Marg, Colaba, Mumbai - 400005., Tel: 022 - 22822340/ 5581, Telefax: 022- 22825561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</si>
</sst>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43" fontId="1" fillId="0" borderId="14" xfId="42" applyFont="1" applyBorder="1" applyAlignment="1">
      <alignment/>
    </xf>
    <xf numFmtId="43" fontId="1" fillId="0" borderId="0" xfId="42" applyFont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0" fillId="0" borderId="14" xfId="0" applyFont="1" applyBorder="1" applyAlignment="1">
      <alignment/>
    </xf>
    <xf numFmtId="43" fontId="0" fillId="0" borderId="0" xfId="42" applyFont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/>
    </xf>
    <xf numFmtId="14" fontId="2" fillId="0" borderId="15" xfId="0" applyNumberFormat="1" applyFont="1" applyBorder="1" applyAlignment="1">
      <alignment horizontal="center"/>
    </xf>
    <xf numFmtId="0" fontId="6" fillId="0" borderId="17" xfId="0" applyFont="1" applyBorder="1" applyAlignment="1" quotePrefix="1">
      <alignment horizontal="right"/>
    </xf>
    <xf numFmtId="14" fontId="2" fillId="0" borderId="14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2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4" fontId="2" fillId="0" borderId="15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zoomScale="115" zoomScaleNormal="115" zoomScalePageLayoutView="0" workbookViewId="0" topLeftCell="A46">
      <selection activeCell="A1" sqref="A1:G59"/>
    </sheetView>
  </sheetViews>
  <sheetFormatPr defaultColWidth="9.140625" defaultRowHeight="15"/>
  <cols>
    <col min="1" max="1" width="6.00390625" style="2" customWidth="1"/>
    <col min="2" max="2" width="43.57421875" style="0" customWidth="1"/>
    <col min="3" max="3" width="12.421875" style="0" customWidth="1"/>
    <col min="4" max="4" width="13.00390625" style="0" customWidth="1"/>
    <col min="5" max="5" width="14.7109375" style="0" customWidth="1"/>
    <col min="6" max="6" width="13.421875" style="0" customWidth="1"/>
    <col min="7" max="7" width="12.57421875" style="0" customWidth="1"/>
    <col min="9" max="9" width="12.28125" style="0" bestFit="1" customWidth="1"/>
  </cols>
  <sheetData>
    <row r="1" spans="1:7" ht="15">
      <c r="A1" s="83" t="s">
        <v>105</v>
      </c>
      <c r="B1" s="83"/>
      <c r="C1" s="83"/>
      <c r="D1" s="83"/>
      <c r="E1" s="83"/>
      <c r="F1" s="83"/>
      <c r="G1" s="83"/>
    </row>
    <row r="2" spans="1:7" ht="15">
      <c r="A2" s="83" t="s">
        <v>146</v>
      </c>
      <c r="B2" s="83"/>
      <c r="C2" s="83"/>
      <c r="D2" s="83"/>
      <c r="E2" s="83"/>
      <c r="F2" s="83"/>
      <c r="G2" s="83"/>
    </row>
    <row r="3" spans="1:7" ht="15">
      <c r="A3" s="83" t="s">
        <v>147</v>
      </c>
      <c r="B3" s="83"/>
      <c r="C3" s="83"/>
      <c r="D3" s="83"/>
      <c r="E3" s="83"/>
      <c r="F3" s="83"/>
      <c r="G3" s="83"/>
    </row>
    <row r="4" spans="1:7" ht="15">
      <c r="A4" s="83" t="s">
        <v>148</v>
      </c>
      <c r="B4" s="83"/>
      <c r="C4" s="83"/>
      <c r="D4" s="83"/>
      <c r="E4" s="83"/>
      <c r="F4" s="83"/>
      <c r="G4" s="83"/>
    </row>
    <row r="5" spans="1:7" ht="15">
      <c r="A5" s="83" t="s">
        <v>149</v>
      </c>
      <c r="B5" s="83"/>
      <c r="C5" s="83"/>
      <c r="D5" s="83"/>
      <c r="E5" s="83"/>
      <c r="F5" s="83"/>
      <c r="G5" s="83"/>
    </row>
    <row r="7" spans="1:7" ht="15">
      <c r="A7" s="78" t="s">
        <v>136</v>
      </c>
      <c r="B7" s="79"/>
      <c r="C7" s="79"/>
      <c r="D7" s="79"/>
      <c r="E7" s="79"/>
      <c r="F7" s="79"/>
      <c r="G7" s="80"/>
    </row>
    <row r="8" spans="1:7" ht="15">
      <c r="A8" s="84" t="s">
        <v>137</v>
      </c>
      <c r="B8" s="85"/>
      <c r="C8" s="85"/>
      <c r="D8" s="85"/>
      <c r="E8" s="85"/>
      <c r="F8" s="85"/>
      <c r="G8" s="86"/>
    </row>
    <row r="9" spans="1:7" ht="15">
      <c r="A9" s="9"/>
      <c r="B9" s="5" t="s">
        <v>12</v>
      </c>
      <c r="C9" s="5" t="s">
        <v>43</v>
      </c>
      <c r="D9" s="5" t="s">
        <v>0</v>
      </c>
      <c r="E9" s="5" t="s">
        <v>2</v>
      </c>
      <c r="F9" s="5" t="s">
        <v>6</v>
      </c>
      <c r="G9" s="5" t="s">
        <v>6</v>
      </c>
    </row>
    <row r="10" spans="1:7" ht="15">
      <c r="A10" s="10"/>
      <c r="B10" s="7"/>
      <c r="C10" s="7" t="s">
        <v>9</v>
      </c>
      <c r="D10" s="7" t="s">
        <v>1</v>
      </c>
      <c r="E10" s="7" t="s">
        <v>3</v>
      </c>
      <c r="F10" s="7" t="s">
        <v>7</v>
      </c>
      <c r="G10" s="7" t="s">
        <v>7</v>
      </c>
    </row>
    <row r="11" spans="1:7" ht="15">
      <c r="A11" s="10"/>
      <c r="B11" s="7"/>
      <c r="C11" s="59">
        <v>42094</v>
      </c>
      <c r="D11" s="59">
        <v>42004</v>
      </c>
      <c r="E11" s="59">
        <v>41729</v>
      </c>
      <c r="F11" s="7" t="s">
        <v>8</v>
      </c>
      <c r="G11" s="7" t="s">
        <v>4</v>
      </c>
    </row>
    <row r="12" spans="1:7" ht="15">
      <c r="A12" s="10"/>
      <c r="B12" s="7"/>
      <c r="C12" s="7"/>
      <c r="D12" s="7"/>
      <c r="E12" s="7" t="s">
        <v>4</v>
      </c>
      <c r="F12" s="7" t="s">
        <v>9</v>
      </c>
      <c r="G12" s="7" t="s">
        <v>10</v>
      </c>
    </row>
    <row r="13" spans="1:7" ht="15">
      <c r="A13" s="11"/>
      <c r="B13" s="8"/>
      <c r="C13" s="8"/>
      <c r="D13" s="8"/>
      <c r="E13" s="8" t="s">
        <v>5</v>
      </c>
      <c r="F13" s="57">
        <v>42094</v>
      </c>
      <c r="G13" s="57">
        <v>41729</v>
      </c>
    </row>
    <row r="14" spans="1:7" ht="15">
      <c r="A14" s="12"/>
      <c r="B14" s="12" t="s">
        <v>13</v>
      </c>
      <c r="C14" s="17" t="s">
        <v>11</v>
      </c>
      <c r="D14" s="17" t="s">
        <v>106</v>
      </c>
      <c r="E14" s="17" t="s">
        <v>11</v>
      </c>
      <c r="F14" s="17" t="s">
        <v>11</v>
      </c>
      <c r="G14" s="17" t="s">
        <v>11</v>
      </c>
    </row>
    <row r="15" spans="1:10" ht="15">
      <c r="A15" s="6">
        <v>1</v>
      </c>
      <c r="B15" s="47" t="s">
        <v>14</v>
      </c>
      <c r="C15" s="41"/>
      <c r="D15" s="41"/>
      <c r="E15" s="14"/>
      <c r="F15" s="41"/>
      <c r="G15" s="41"/>
      <c r="J15" s="54"/>
    </row>
    <row r="16" spans="1:10" ht="15">
      <c r="A16" s="6"/>
      <c r="B16" s="46" t="s">
        <v>15</v>
      </c>
      <c r="C16" s="42">
        <f>1821250/100000</f>
        <v>18.2125</v>
      </c>
      <c r="D16" s="42">
        <v>33.55</v>
      </c>
      <c r="E16" s="42">
        <v>114.5</v>
      </c>
      <c r="F16" s="42">
        <f>(5816672+5176250)/100000</f>
        <v>109.92922</v>
      </c>
      <c r="G16" s="22">
        <v>823.13</v>
      </c>
      <c r="I16" s="55"/>
      <c r="J16" s="54"/>
    </row>
    <row r="17" spans="1:10" ht="15">
      <c r="A17" s="6"/>
      <c r="B17" s="46" t="s">
        <v>120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I17" s="55"/>
      <c r="J17" s="54"/>
    </row>
    <row r="18" spans="1:10" ht="15">
      <c r="A18" s="6"/>
      <c r="B18" s="45" t="s">
        <v>16</v>
      </c>
      <c r="C18" s="42">
        <f>C16</f>
        <v>18.2125</v>
      </c>
      <c r="D18" s="42">
        <f>D16+D17</f>
        <v>33.55</v>
      </c>
      <c r="E18" s="42">
        <f>E16</f>
        <v>114.5</v>
      </c>
      <c r="F18" s="42">
        <f>F16</f>
        <v>109.92922</v>
      </c>
      <c r="G18" s="42">
        <f>G16</f>
        <v>823.13</v>
      </c>
      <c r="I18" s="55"/>
      <c r="J18" s="54"/>
    </row>
    <row r="19" spans="1:10" ht="15">
      <c r="A19" s="6">
        <v>2</v>
      </c>
      <c r="B19" s="45" t="s">
        <v>17</v>
      </c>
      <c r="C19" s="22"/>
      <c r="D19" s="22"/>
      <c r="E19" s="22"/>
      <c r="F19" s="22"/>
      <c r="G19" s="22"/>
      <c r="I19" s="55"/>
      <c r="J19" s="54"/>
    </row>
    <row r="20" spans="1:10" ht="15">
      <c r="A20" s="6"/>
      <c r="B20" s="46" t="s">
        <v>18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I20" s="55"/>
      <c r="J20" s="54"/>
    </row>
    <row r="21" spans="1:10" ht="15">
      <c r="A21" s="6"/>
      <c r="B21" s="46" t="s">
        <v>19</v>
      </c>
      <c r="C21" s="42">
        <v>0</v>
      </c>
      <c r="D21" s="42">
        <v>0</v>
      </c>
      <c r="E21" s="42">
        <v>103.81</v>
      </c>
      <c r="F21" s="42">
        <f>5252368/100000</f>
        <v>52.52368</v>
      </c>
      <c r="G21" s="22">
        <v>747.72</v>
      </c>
      <c r="I21" s="55"/>
      <c r="J21" s="54"/>
    </row>
    <row r="22" spans="1:10" ht="15">
      <c r="A22" s="6"/>
      <c r="B22" s="46" t="s">
        <v>44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I22" s="55"/>
      <c r="J22" s="54"/>
    </row>
    <row r="23" spans="1:10" ht="15">
      <c r="A23" s="6"/>
      <c r="B23" s="46" t="s">
        <v>45</v>
      </c>
      <c r="C23" s="22"/>
      <c r="D23" s="22"/>
      <c r="E23" s="22"/>
      <c r="F23" s="22"/>
      <c r="G23" s="22"/>
      <c r="I23" s="55"/>
      <c r="J23" s="54"/>
    </row>
    <row r="24" spans="1:10" ht="15">
      <c r="A24" s="6"/>
      <c r="B24" s="46" t="s">
        <v>20</v>
      </c>
      <c r="C24" s="50">
        <f>(594868+8525)/100000</f>
        <v>6.03393</v>
      </c>
      <c r="D24" s="42">
        <f>(547591+8329)/100000</f>
        <v>5.5592</v>
      </c>
      <c r="E24" s="50">
        <v>5</v>
      </c>
      <c r="F24" s="50">
        <f>1984993/100000</f>
        <v>19.84993</v>
      </c>
      <c r="G24" s="51">
        <v>23.39</v>
      </c>
      <c r="I24" s="55"/>
      <c r="J24" s="54"/>
    </row>
    <row r="25" spans="1:10" ht="15">
      <c r="A25" s="6"/>
      <c r="B25" s="46" t="s">
        <v>21</v>
      </c>
      <c r="C25" s="50">
        <f>196519/100000</f>
        <v>1.96519</v>
      </c>
      <c r="D25" s="42">
        <f>185312/100000</f>
        <v>1.85312</v>
      </c>
      <c r="E25" s="50">
        <v>0.42</v>
      </c>
      <c r="F25" s="50">
        <f>734396/100000</f>
        <v>7.34396</v>
      </c>
      <c r="G25" s="51">
        <v>2.34</v>
      </c>
      <c r="I25" s="55"/>
      <c r="J25" s="54"/>
    </row>
    <row r="26" spans="1:11" ht="15">
      <c r="A26" s="6"/>
      <c r="B26" s="46" t="s">
        <v>119</v>
      </c>
      <c r="C26" s="60">
        <f>(3742608.38)/100000-C24-C25</f>
        <v>29.426963800000003</v>
      </c>
      <c r="D26" s="60">
        <f>(3466376.47)/100000-D24-D25</f>
        <v>27.2514447</v>
      </c>
      <c r="E26" s="51">
        <v>15.62</v>
      </c>
      <c r="F26" s="50">
        <f>8986268/100000</f>
        <v>89.86268</v>
      </c>
      <c r="G26" s="50">
        <v>79.62</v>
      </c>
      <c r="I26" s="55"/>
      <c r="J26" s="54"/>
      <c r="K26" s="55"/>
    </row>
    <row r="27" spans="1:10" ht="15">
      <c r="A27" s="6"/>
      <c r="B27" s="45" t="s">
        <v>22</v>
      </c>
      <c r="C27" s="50">
        <f>SUM(C21:C26)</f>
        <v>37.4260838</v>
      </c>
      <c r="D27" s="42">
        <f>SUM(D21:D26)</f>
        <v>34.6637647</v>
      </c>
      <c r="E27" s="50">
        <f>SUM(E21:E26)</f>
        <v>124.85000000000001</v>
      </c>
      <c r="F27" s="50">
        <f>SUM(F21:F26)</f>
        <v>169.58024999999998</v>
      </c>
      <c r="G27" s="50">
        <f>SUM(G21:G26)</f>
        <v>853.07</v>
      </c>
      <c r="I27" s="55"/>
      <c r="J27" s="54"/>
    </row>
    <row r="28" spans="1:10" ht="15">
      <c r="A28" s="6">
        <v>3</v>
      </c>
      <c r="B28" s="45" t="s">
        <v>23</v>
      </c>
      <c r="C28" s="50">
        <f>C18-C27</f>
        <v>-19.213583800000002</v>
      </c>
      <c r="D28" s="42">
        <f>D18-D27</f>
        <v>-1.1137647000000044</v>
      </c>
      <c r="E28" s="50">
        <f>E18-E27</f>
        <v>-10.350000000000009</v>
      </c>
      <c r="F28" s="50">
        <f>F18-F27</f>
        <v>-59.65102999999998</v>
      </c>
      <c r="G28" s="50">
        <f>G18-G27</f>
        <v>-29.940000000000055</v>
      </c>
      <c r="I28" s="55"/>
      <c r="J28" s="54"/>
    </row>
    <row r="29" spans="1:10" ht="15">
      <c r="A29" s="6"/>
      <c r="B29" s="45" t="s">
        <v>24</v>
      </c>
      <c r="C29" s="51"/>
      <c r="D29" s="22"/>
      <c r="E29" s="51"/>
      <c r="F29" s="51"/>
      <c r="G29" s="51"/>
      <c r="I29" s="55"/>
      <c r="J29" s="54"/>
    </row>
    <row r="30" spans="1:10" ht="15">
      <c r="A30" s="6"/>
      <c r="B30" s="45" t="s">
        <v>25</v>
      </c>
      <c r="C30" s="51"/>
      <c r="D30" s="22"/>
      <c r="E30" s="51"/>
      <c r="F30" s="51"/>
      <c r="G30" s="51"/>
      <c r="I30" s="55"/>
      <c r="J30" s="54"/>
    </row>
    <row r="31" spans="1:10" ht="15">
      <c r="A31" s="6">
        <v>4</v>
      </c>
      <c r="B31" s="46" t="s">
        <v>26</v>
      </c>
      <c r="C31" s="50">
        <f>(3194+274+2800+522+234300)/100000</f>
        <v>2.4109</v>
      </c>
      <c r="D31" s="42">
        <f>(121600+240+3682300-3355000)/100000</f>
        <v>4.4914</v>
      </c>
      <c r="E31" s="51">
        <v>3.17</v>
      </c>
      <c r="F31" s="50">
        <f>1269250/100000</f>
        <v>12.6925</v>
      </c>
      <c r="G31" s="50">
        <v>9.7</v>
      </c>
      <c r="I31" s="55"/>
      <c r="J31" s="54"/>
    </row>
    <row r="32" spans="1:10" ht="15">
      <c r="A32" s="6">
        <v>5</v>
      </c>
      <c r="B32" s="45" t="s">
        <v>27</v>
      </c>
      <c r="C32" s="50">
        <f>C31+C28</f>
        <v>-16.802683800000004</v>
      </c>
      <c r="D32" s="42">
        <f>D31+D28</f>
        <v>3.3776352999999952</v>
      </c>
      <c r="E32" s="50">
        <f>E31+E28</f>
        <v>-7.180000000000009</v>
      </c>
      <c r="F32" s="50">
        <f>F31+F28</f>
        <v>-46.958529999999975</v>
      </c>
      <c r="G32" s="50">
        <f>G31+G28</f>
        <v>-20.240000000000055</v>
      </c>
      <c r="I32" s="55"/>
      <c r="J32" s="54"/>
    </row>
    <row r="33" spans="1:10" ht="15">
      <c r="A33" s="6"/>
      <c r="B33" s="45" t="s">
        <v>28</v>
      </c>
      <c r="C33" s="51"/>
      <c r="D33" s="22"/>
      <c r="E33" s="51"/>
      <c r="F33" s="51"/>
      <c r="G33" s="51"/>
      <c r="I33" s="55"/>
      <c r="J33" s="54"/>
    </row>
    <row r="34" spans="1:10" ht="15">
      <c r="A34" s="6"/>
      <c r="B34" s="45" t="s">
        <v>29</v>
      </c>
      <c r="C34" s="51"/>
      <c r="D34" s="22"/>
      <c r="E34" s="51"/>
      <c r="F34" s="51"/>
      <c r="G34" s="51"/>
      <c r="I34" s="55"/>
      <c r="J34" s="54"/>
    </row>
    <row r="35" spans="1:10" ht="15">
      <c r="A35" s="6">
        <v>6</v>
      </c>
      <c r="B35" s="46" t="s">
        <v>30</v>
      </c>
      <c r="C35" s="50">
        <v>0</v>
      </c>
      <c r="D35" s="42">
        <v>0</v>
      </c>
      <c r="E35" s="50">
        <v>0</v>
      </c>
      <c r="F35" s="50">
        <v>0</v>
      </c>
      <c r="G35" s="50">
        <v>0</v>
      </c>
      <c r="I35" s="55"/>
      <c r="J35" s="54"/>
    </row>
    <row r="36" spans="1:10" ht="15">
      <c r="A36" s="6">
        <v>7</v>
      </c>
      <c r="B36" s="45" t="s">
        <v>31</v>
      </c>
      <c r="C36" s="51"/>
      <c r="D36" s="22"/>
      <c r="E36" s="51"/>
      <c r="F36" s="51"/>
      <c r="G36" s="51"/>
      <c r="I36" s="55"/>
      <c r="J36" s="54"/>
    </row>
    <row r="37" spans="1:10" ht="15">
      <c r="A37" s="6"/>
      <c r="B37" s="45" t="s">
        <v>32</v>
      </c>
      <c r="C37" s="50">
        <f>C32-C35</f>
        <v>-16.802683800000004</v>
      </c>
      <c r="D37" s="42">
        <f>D32-D35</f>
        <v>3.3776352999999952</v>
      </c>
      <c r="E37" s="50">
        <f>E32-E35</f>
        <v>-7.180000000000009</v>
      </c>
      <c r="F37" s="50">
        <f>F32-F35</f>
        <v>-46.958529999999975</v>
      </c>
      <c r="G37" s="50">
        <f>G32-G35</f>
        <v>-20.240000000000055</v>
      </c>
      <c r="I37" s="55"/>
      <c r="J37" s="54"/>
    </row>
    <row r="38" spans="1:10" ht="15">
      <c r="A38" s="6"/>
      <c r="B38" s="45" t="s">
        <v>107</v>
      </c>
      <c r="C38" s="51"/>
      <c r="D38" s="22"/>
      <c r="E38" s="51"/>
      <c r="F38" s="51"/>
      <c r="G38" s="51"/>
      <c r="I38" s="55"/>
      <c r="J38" s="54"/>
    </row>
    <row r="39" spans="1:10" ht="15">
      <c r="A39" s="6">
        <v>8</v>
      </c>
      <c r="B39" s="46" t="s">
        <v>33</v>
      </c>
      <c r="C39" s="50">
        <v>0</v>
      </c>
      <c r="D39" s="42">
        <v>0</v>
      </c>
      <c r="E39" s="50">
        <v>0</v>
      </c>
      <c r="F39" s="50">
        <v>0</v>
      </c>
      <c r="G39" s="50">
        <v>0</v>
      </c>
      <c r="I39" s="55"/>
      <c r="J39" s="54"/>
    </row>
    <row r="40" spans="1:10" ht="15">
      <c r="A40" s="6">
        <v>9</v>
      </c>
      <c r="B40" s="45" t="s">
        <v>27</v>
      </c>
      <c r="C40" s="50">
        <f>C37-C39</f>
        <v>-16.802683800000004</v>
      </c>
      <c r="D40" s="42">
        <f>D37-D39</f>
        <v>3.3776352999999952</v>
      </c>
      <c r="E40" s="50">
        <f>E37-E39</f>
        <v>-7.180000000000009</v>
      </c>
      <c r="F40" s="50">
        <f>F37-F39</f>
        <v>-46.958529999999975</v>
      </c>
      <c r="G40" s="50">
        <f>G37-G39</f>
        <v>-20.240000000000055</v>
      </c>
      <c r="I40" s="55"/>
      <c r="J40" s="54"/>
    </row>
    <row r="41" spans="1:10" ht="15">
      <c r="A41" s="6"/>
      <c r="B41" s="45" t="s">
        <v>108</v>
      </c>
      <c r="C41" s="51"/>
      <c r="D41" s="22"/>
      <c r="E41" s="51"/>
      <c r="F41" s="51"/>
      <c r="G41" s="51"/>
      <c r="I41" s="55"/>
      <c r="J41" s="54"/>
    </row>
    <row r="42" spans="1:7" ht="15">
      <c r="A42" s="6">
        <v>10</v>
      </c>
      <c r="B42" s="46" t="s">
        <v>34</v>
      </c>
      <c r="C42" s="50">
        <v>0</v>
      </c>
      <c r="D42" s="42">
        <v>0</v>
      </c>
      <c r="E42" s="50">
        <v>0</v>
      </c>
      <c r="F42" s="50">
        <v>0</v>
      </c>
      <c r="G42" s="50">
        <v>0</v>
      </c>
    </row>
    <row r="43" spans="1:7" ht="15">
      <c r="A43" s="6">
        <v>11</v>
      </c>
      <c r="B43" s="45" t="s">
        <v>35</v>
      </c>
      <c r="C43" s="50">
        <f>C40-C42</f>
        <v>-16.802683800000004</v>
      </c>
      <c r="D43" s="42">
        <f>D40-D42</f>
        <v>3.3776352999999952</v>
      </c>
      <c r="E43" s="50">
        <f>E40-E42</f>
        <v>-7.180000000000009</v>
      </c>
      <c r="F43" s="50">
        <f>F40-F42</f>
        <v>-46.958529999999975</v>
      </c>
      <c r="G43" s="50">
        <f>G40-G42</f>
        <v>-20.240000000000055</v>
      </c>
    </row>
    <row r="44" spans="1:7" ht="15">
      <c r="A44" s="6"/>
      <c r="B44" s="45" t="s">
        <v>109</v>
      </c>
      <c r="C44" s="51"/>
      <c r="D44" s="22"/>
      <c r="E44" s="51"/>
      <c r="F44" s="51"/>
      <c r="G44" s="51"/>
    </row>
    <row r="45" spans="1:7" ht="15">
      <c r="A45" s="6">
        <v>12</v>
      </c>
      <c r="B45" s="46" t="s">
        <v>46</v>
      </c>
      <c r="C45" s="51"/>
      <c r="D45" s="22"/>
      <c r="E45" s="51"/>
      <c r="F45" s="51"/>
      <c r="G45" s="51"/>
    </row>
    <row r="46" spans="1:7" ht="15">
      <c r="A46" s="6"/>
      <c r="B46" s="46" t="s">
        <v>121</v>
      </c>
      <c r="C46" s="50">
        <v>0</v>
      </c>
      <c r="D46" s="42">
        <v>0</v>
      </c>
      <c r="E46" s="50">
        <v>0</v>
      </c>
      <c r="F46" s="50">
        <v>0</v>
      </c>
      <c r="G46" s="50">
        <v>0</v>
      </c>
    </row>
    <row r="47" spans="1:7" ht="15">
      <c r="A47" s="6">
        <v>13</v>
      </c>
      <c r="B47" s="45" t="s">
        <v>110</v>
      </c>
      <c r="C47" s="50">
        <f>C43-C46</f>
        <v>-16.802683800000004</v>
      </c>
      <c r="D47" s="42">
        <f>D43-D46</f>
        <v>3.3776352999999952</v>
      </c>
      <c r="E47" s="50">
        <f>E43-E46</f>
        <v>-7.180000000000009</v>
      </c>
      <c r="F47" s="50">
        <f>F43-F46</f>
        <v>-46.958529999999975</v>
      </c>
      <c r="G47" s="50">
        <f>G43-G46</f>
        <v>-20.240000000000055</v>
      </c>
    </row>
    <row r="48" spans="1:7" ht="15">
      <c r="A48" s="10">
        <v>14</v>
      </c>
      <c r="B48" s="14" t="s">
        <v>112</v>
      </c>
      <c r="C48" s="51"/>
      <c r="D48" s="22"/>
      <c r="E48" s="51"/>
      <c r="F48" s="51"/>
      <c r="G48" s="51"/>
    </row>
    <row r="49" spans="1:7" ht="15">
      <c r="A49" s="10"/>
      <c r="B49" s="14" t="s">
        <v>111</v>
      </c>
      <c r="C49" s="51">
        <v>89.68</v>
      </c>
      <c r="D49" s="22">
        <v>89.68</v>
      </c>
      <c r="E49" s="51">
        <v>89.68</v>
      </c>
      <c r="F49" s="51">
        <v>89.68</v>
      </c>
      <c r="G49" s="51">
        <v>89.68</v>
      </c>
    </row>
    <row r="50" spans="1:7" ht="15">
      <c r="A50" s="10">
        <v>15</v>
      </c>
      <c r="B50" s="14" t="s">
        <v>36</v>
      </c>
      <c r="C50" s="51"/>
      <c r="D50" s="22"/>
      <c r="E50" s="51"/>
      <c r="F50" s="51"/>
      <c r="G50" s="51"/>
    </row>
    <row r="51" spans="1:7" ht="15.75">
      <c r="A51" s="10"/>
      <c r="B51" s="14" t="s">
        <v>37</v>
      </c>
      <c r="C51" s="52" t="s">
        <v>113</v>
      </c>
      <c r="D51" s="61" t="s">
        <v>113</v>
      </c>
      <c r="E51" s="52" t="s">
        <v>113</v>
      </c>
      <c r="F51" s="58">
        <v>-1821.77</v>
      </c>
      <c r="G51" s="51">
        <v>-1772.45</v>
      </c>
    </row>
    <row r="52" spans="1:7" ht="15">
      <c r="A52" s="10" t="s">
        <v>122</v>
      </c>
      <c r="B52" s="36" t="s">
        <v>38</v>
      </c>
      <c r="C52" s="51"/>
      <c r="D52" s="22"/>
      <c r="E52" s="51"/>
      <c r="F52" s="51"/>
      <c r="G52" s="51"/>
    </row>
    <row r="53" spans="1:7" ht="15">
      <c r="A53" s="10"/>
      <c r="B53" s="36" t="s">
        <v>114</v>
      </c>
      <c r="C53" s="51"/>
      <c r="D53" s="22"/>
      <c r="E53" s="51"/>
      <c r="F53" s="51"/>
      <c r="G53" s="51"/>
    </row>
    <row r="54" spans="1:7" ht="15">
      <c r="A54" s="10"/>
      <c r="B54" s="14" t="s">
        <v>39</v>
      </c>
      <c r="C54" s="42">
        <f>C47/C49*10</f>
        <v>-1.8736266503122214</v>
      </c>
      <c r="D54" s="42">
        <f>D47/D49*10</f>
        <v>0.3766319469223901</v>
      </c>
      <c r="E54" s="42">
        <f>E47/E49*10</f>
        <v>-0.8006244424620883</v>
      </c>
      <c r="F54" s="42">
        <f>F47/F49*10</f>
        <v>-5.236232158786795</v>
      </c>
      <c r="G54" s="42">
        <f>G47/G49*10</f>
        <v>-2.2569134701159737</v>
      </c>
    </row>
    <row r="55" spans="1:7" ht="15">
      <c r="A55" s="10"/>
      <c r="B55" s="14" t="s">
        <v>40</v>
      </c>
      <c r="C55" s="42">
        <f>C47/C49*10</f>
        <v>-1.8736266503122214</v>
      </c>
      <c r="D55" s="42">
        <f>D47/D49*10</f>
        <v>0.3766319469223901</v>
      </c>
      <c r="E55" s="42">
        <f>E47/E49*10</f>
        <v>-0.8006244424620883</v>
      </c>
      <c r="F55" s="42">
        <f>F47/F49*10</f>
        <v>-5.236232158786795</v>
      </c>
      <c r="G55" s="42">
        <f>G47/G49*10</f>
        <v>-2.2569134701159737</v>
      </c>
    </row>
    <row r="56" spans="1:7" ht="15">
      <c r="A56" s="10" t="s">
        <v>123</v>
      </c>
      <c r="B56" s="36" t="s">
        <v>41</v>
      </c>
      <c r="C56" s="42"/>
      <c r="D56" s="42"/>
      <c r="E56" s="42"/>
      <c r="F56" s="42"/>
      <c r="G56" s="42"/>
    </row>
    <row r="57" spans="1:7" ht="15">
      <c r="A57" s="10"/>
      <c r="B57" s="36" t="s">
        <v>114</v>
      </c>
      <c r="C57" s="42"/>
      <c r="D57" s="42"/>
      <c r="E57" s="42"/>
      <c r="F57" s="42"/>
      <c r="G57" s="42"/>
    </row>
    <row r="58" spans="1:7" ht="15">
      <c r="A58" s="10"/>
      <c r="B58" s="14" t="s">
        <v>39</v>
      </c>
      <c r="C58" s="42">
        <f>C47/C49*10</f>
        <v>-1.8736266503122214</v>
      </c>
      <c r="D58" s="42">
        <f>D47/D49*10</f>
        <v>0.3766319469223901</v>
      </c>
      <c r="E58" s="42">
        <f>E47/E49*10</f>
        <v>-0.8006244424620883</v>
      </c>
      <c r="F58" s="42">
        <f>F47/F49*10</f>
        <v>-5.236232158786795</v>
      </c>
      <c r="G58" s="42">
        <f>G47/G49*10</f>
        <v>-2.2569134701159737</v>
      </c>
    </row>
    <row r="59" spans="1:7" ht="15">
      <c r="A59" s="11"/>
      <c r="B59" s="35" t="s">
        <v>40</v>
      </c>
      <c r="C59" s="56">
        <f>C47/C49*10</f>
        <v>-1.8736266503122214</v>
      </c>
      <c r="D59" s="56">
        <f>D47/D49*10</f>
        <v>0.3766319469223901</v>
      </c>
      <c r="E59" s="56">
        <f>E47/E49*10</f>
        <v>-0.8006244424620883</v>
      </c>
      <c r="F59" s="56">
        <f>F47/F49*10</f>
        <v>-5.236232158786795</v>
      </c>
      <c r="G59" s="56">
        <f>G47/G49*10</f>
        <v>-2.2569134701159737</v>
      </c>
    </row>
    <row r="60" spans="1:7" ht="15">
      <c r="A60" s="44"/>
      <c r="B60" s="14"/>
      <c r="C60" s="14"/>
      <c r="D60" s="14"/>
      <c r="E60" s="14"/>
      <c r="F60" s="14"/>
      <c r="G60" s="14"/>
    </row>
    <row r="61" spans="1:7" ht="15">
      <c r="A61" s="44"/>
      <c r="B61" s="14"/>
      <c r="C61" s="14"/>
      <c r="D61" s="14"/>
      <c r="E61" s="14"/>
      <c r="F61" s="14"/>
      <c r="G61" s="14"/>
    </row>
    <row r="62" spans="1:7" ht="15">
      <c r="A62" s="44"/>
      <c r="B62" s="14"/>
      <c r="C62" s="14"/>
      <c r="D62" s="14"/>
      <c r="E62" s="14"/>
      <c r="F62" s="14"/>
      <c r="G62" s="14"/>
    </row>
    <row r="63" spans="3:7" ht="15">
      <c r="C63" s="14"/>
      <c r="D63" s="14"/>
      <c r="E63" s="14"/>
      <c r="F63" s="14"/>
      <c r="G63" s="14"/>
    </row>
    <row r="64" spans="3:7" ht="15">
      <c r="C64" s="14"/>
      <c r="D64" s="14"/>
      <c r="E64" s="14"/>
      <c r="F64" s="14"/>
      <c r="G64" s="14"/>
    </row>
    <row r="65" spans="3:7" ht="15">
      <c r="C65" s="14"/>
      <c r="D65" s="14"/>
      <c r="E65" s="14"/>
      <c r="F65" s="14"/>
      <c r="G65" s="14"/>
    </row>
    <row r="66" spans="3:7" ht="15">
      <c r="C66" s="14"/>
      <c r="D66" s="14"/>
      <c r="E66" s="14"/>
      <c r="F66" s="14"/>
      <c r="G66" s="14"/>
    </row>
    <row r="67" spans="3:7" ht="15">
      <c r="C67" s="14"/>
      <c r="D67" s="14"/>
      <c r="E67" s="14"/>
      <c r="F67" s="14"/>
      <c r="G67" s="14"/>
    </row>
    <row r="68" spans="3:7" ht="15">
      <c r="C68" s="14"/>
      <c r="D68" s="14"/>
      <c r="E68" s="14"/>
      <c r="F68" s="14"/>
      <c r="G68" s="14"/>
    </row>
    <row r="69" spans="3:7" ht="15">
      <c r="C69" s="14"/>
      <c r="D69" s="14"/>
      <c r="E69" s="14"/>
      <c r="F69" s="14"/>
      <c r="G69" s="14"/>
    </row>
    <row r="70" spans="3:7" ht="15">
      <c r="C70" s="14"/>
      <c r="D70" s="14"/>
      <c r="E70" s="14"/>
      <c r="F70" s="14"/>
      <c r="G70" s="14"/>
    </row>
    <row r="71" spans="3:7" ht="15">
      <c r="C71" s="14"/>
      <c r="D71" s="14"/>
      <c r="E71" s="14"/>
      <c r="F71" s="14"/>
      <c r="G71" s="14"/>
    </row>
    <row r="72" spans="3:7" ht="15">
      <c r="C72" s="35"/>
      <c r="D72" s="35"/>
      <c r="E72" s="35"/>
      <c r="F72" s="35"/>
      <c r="G72" s="35"/>
    </row>
    <row r="73" spans="1:7" ht="15">
      <c r="A73" s="78" t="s">
        <v>42</v>
      </c>
      <c r="B73" s="79"/>
      <c r="C73" s="79"/>
      <c r="D73" s="79"/>
      <c r="E73" s="79"/>
      <c r="F73" s="79"/>
      <c r="G73" s="80"/>
    </row>
    <row r="74" spans="1:7" ht="15">
      <c r="A74" s="75" t="s">
        <v>138</v>
      </c>
      <c r="B74" s="76"/>
      <c r="C74" s="76"/>
      <c r="D74" s="76"/>
      <c r="E74" s="76"/>
      <c r="F74" s="76"/>
      <c r="G74" s="77"/>
    </row>
    <row r="75" spans="1:7" ht="15">
      <c r="A75" s="9"/>
      <c r="B75" s="5" t="s">
        <v>12</v>
      </c>
      <c r="C75" s="5" t="s">
        <v>43</v>
      </c>
      <c r="D75" s="5" t="s">
        <v>0</v>
      </c>
      <c r="E75" s="5" t="s">
        <v>2</v>
      </c>
      <c r="F75" s="5" t="s">
        <v>6</v>
      </c>
      <c r="G75" s="5" t="s">
        <v>6</v>
      </c>
    </row>
    <row r="76" spans="1:7" ht="15">
      <c r="A76" s="10"/>
      <c r="B76" s="7"/>
      <c r="C76" s="7" t="s">
        <v>9</v>
      </c>
      <c r="D76" s="7" t="s">
        <v>1</v>
      </c>
      <c r="E76" s="7" t="s">
        <v>3</v>
      </c>
      <c r="F76" s="7" t="s">
        <v>7</v>
      </c>
      <c r="G76" s="7" t="s">
        <v>7</v>
      </c>
    </row>
    <row r="77" spans="1:7" ht="15">
      <c r="A77" s="10"/>
      <c r="B77" s="7"/>
      <c r="C77" s="59">
        <v>42094</v>
      </c>
      <c r="D77" s="59">
        <v>42004</v>
      </c>
      <c r="E77" s="59">
        <v>41729</v>
      </c>
      <c r="F77" s="7" t="s">
        <v>8</v>
      </c>
      <c r="G77" s="7" t="s">
        <v>4</v>
      </c>
    </row>
    <row r="78" spans="1:7" ht="15">
      <c r="A78" s="10"/>
      <c r="B78" s="7"/>
      <c r="C78" s="7"/>
      <c r="D78" s="7"/>
      <c r="E78" s="7" t="s">
        <v>4</v>
      </c>
      <c r="F78" s="7" t="s">
        <v>9</v>
      </c>
      <c r="G78" s="7" t="s">
        <v>10</v>
      </c>
    </row>
    <row r="79" spans="1:7" ht="15">
      <c r="A79" s="11"/>
      <c r="B79" s="8"/>
      <c r="C79" s="8"/>
      <c r="D79" s="8"/>
      <c r="E79" s="8" t="s">
        <v>5</v>
      </c>
      <c r="F79" s="57">
        <v>42094</v>
      </c>
      <c r="G79" s="57">
        <v>41729</v>
      </c>
    </row>
    <row r="80" spans="1:7" ht="15">
      <c r="A80" s="4" t="s">
        <v>63</v>
      </c>
      <c r="B80" s="21" t="s">
        <v>47</v>
      </c>
      <c r="C80" s="19"/>
      <c r="D80" s="19"/>
      <c r="E80" s="19"/>
      <c r="F80" s="19"/>
      <c r="G80" s="19"/>
    </row>
    <row r="81" spans="1:7" ht="15">
      <c r="A81" s="6">
        <v>1</v>
      </c>
      <c r="B81" s="22" t="s">
        <v>52</v>
      </c>
      <c r="C81" s="15"/>
      <c r="D81" s="15"/>
      <c r="E81" s="15"/>
      <c r="F81" s="15"/>
      <c r="G81" s="53"/>
    </row>
    <row r="82" spans="1:7" ht="15">
      <c r="A82" s="6"/>
      <c r="B82" s="22" t="s">
        <v>50</v>
      </c>
      <c r="C82" s="15">
        <v>224389</v>
      </c>
      <c r="D82" s="15">
        <v>224389</v>
      </c>
      <c r="E82" s="15">
        <v>224389</v>
      </c>
      <c r="F82" s="15">
        <v>224389</v>
      </c>
      <c r="G82" s="15">
        <v>224389</v>
      </c>
    </row>
    <row r="83" spans="1:7" ht="15">
      <c r="A83" s="6"/>
      <c r="B83" s="22" t="s">
        <v>51</v>
      </c>
      <c r="C83" s="62">
        <f>C82/896791*100</f>
        <v>25.021326039177467</v>
      </c>
      <c r="D83" s="62">
        <f>D82/896791*100</f>
        <v>25.021326039177467</v>
      </c>
      <c r="E83" s="62">
        <f>E82/896791*100</f>
        <v>25.021326039177467</v>
      </c>
      <c r="F83" s="62">
        <f>F82/896791*100</f>
        <v>25.021326039177467</v>
      </c>
      <c r="G83" s="62">
        <f>G82/896791*100</f>
        <v>25.021326039177467</v>
      </c>
    </row>
    <row r="84" spans="1:7" ht="15">
      <c r="A84" s="6">
        <v>2</v>
      </c>
      <c r="B84" s="22" t="s">
        <v>115</v>
      </c>
      <c r="C84" s="15">
        <v>672402</v>
      </c>
      <c r="D84" s="15">
        <v>672402</v>
      </c>
      <c r="E84" s="15">
        <v>672402</v>
      </c>
      <c r="F84" s="15">
        <v>672402</v>
      </c>
      <c r="G84" s="15">
        <v>672402</v>
      </c>
    </row>
    <row r="85" spans="1:7" ht="15">
      <c r="A85" s="6"/>
      <c r="B85" s="22" t="s">
        <v>48</v>
      </c>
      <c r="C85" s="15"/>
      <c r="D85" s="15"/>
      <c r="E85" s="15"/>
      <c r="F85" s="15"/>
      <c r="G85" s="15"/>
    </row>
    <row r="86" spans="1:7" ht="15">
      <c r="A86" s="6"/>
      <c r="B86" s="22" t="s">
        <v>53</v>
      </c>
      <c r="C86" s="15">
        <v>63000</v>
      </c>
      <c r="D86" s="15">
        <v>67500</v>
      </c>
      <c r="E86" s="15">
        <v>67500</v>
      </c>
      <c r="F86" s="15">
        <v>63000</v>
      </c>
      <c r="G86" s="15">
        <v>67500</v>
      </c>
    </row>
    <row r="87" spans="1:7" ht="15">
      <c r="A87" s="6"/>
      <c r="B87" s="22" t="s">
        <v>54</v>
      </c>
      <c r="C87" s="62">
        <f>C86/C84*100</f>
        <v>9.369395094006263</v>
      </c>
      <c r="D87" s="62">
        <f>D86/D84*100</f>
        <v>10.038637600720996</v>
      </c>
      <c r="E87" s="62">
        <f>E86/E84*100</f>
        <v>10.038637600720996</v>
      </c>
      <c r="F87" s="62">
        <f>F86/F84*100</f>
        <v>9.369395094006263</v>
      </c>
      <c r="G87" s="62">
        <f>G86/G84*100</f>
        <v>10.038637600720996</v>
      </c>
    </row>
    <row r="88" spans="1:7" ht="15">
      <c r="A88" s="6"/>
      <c r="B88" s="22" t="s">
        <v>55</v>
      </c>
      <c r="C88" s="15"/>
      <c r="D88" s="15"/>
      <c r="E88" s="15"/>
      <c r="F88" s="15"/>
      <c r="G88" s="15"/>
    </row>
    <row r="89" spans="1:7" ht="15">
      <c r="A89" s="6"/>
      <c r="B89" s="22" t="s">
        <v>56</v>
      </c>
      <c r="C89" s="15"/>
      <c r="D89" s="15"/>
      <c r="E89" s="15"/>
      <c r="F89" s="15"/>
      <c r="G89" s="15"/>
    </row>
    <row r="90" spans="1:7" ht="15">
      <c r="A90" s="6"/>
      <c r="B90" s="22" t="s">
        <v>54</v>
      </c>
      <c r="C90" s="62">
        <f>C86/896791*100</f>
        <v>7.025048199636258</v>
      </c>
      <c r="D90" s="62">
        <f>D86/896791*100</f>
        <v>7.526837356753134</v>
      </c>
      <c r="E90" s="62">
        <f>E86/896791*100</f>
        <v>7.526837356753134</v>
      </c>
      <c r="F90" s="62">
        <f>F86/896791*100</f>
        <v>7.025048199636258</v>
      </c>
      <c r="G90" s="62">
        <f>G86/896791*100</f>
        <v>7.526837356753134</v>
      </c>
    </row>
    <row r="91" spans="1:7" ht="15">
      <c r="A91" s="6"/>
      <c r="B91" s="22" t="s">
        <v>57</v>
      </c>
      <c r="C91" s="15"/>
      <c r="D91" s="15"/>
      <c r="E91" s="15"/>
      <c r="F91" s="15"/>
      <c r="G91" s="15"/>
    </row>
    <row r="92" spans="1:7" ht="15">
      <c r="A92" s="6"/>
      <c r="B92" s="22" t="s">
        <v>49</v>
      </c>
      <c r="C92" s="15"/>
      <c r="D92" s="15"/>
      <c r="E92" s="15"/>
      <c r="F92" s="15"/>
      <c r="G92" s="15"/>
    </row>
    <row r="93" spans="1:7" ht="15">
      <c r="A93" s="6"/>
      <c r="B93" s="22" t="s">
        <v>58</v>
      </c>
      <c r="C93" s="63">
        <f>C84-C86</f>
        <v>609402</v>
      </c>
      <c r="D93" s="63">
        <f>D84-D86</f>
        <v>604902</v>
      </c>
      <c r="E93" s="63">
        <f>E84-E86</f>
        <v>604902</v>
      </c>
      <c r="F93" s="63">
        <f>F84-F86</f>
        <v>609402</v>
      </c>
      <c r="G93" s="63">
        <f>G84-G86</f>
        <v>604902</v>
      </c>
    </row>
    <row r="94" spans="1:7" ht="15">
      <c r="A94" s="6"/>
      <c r="B94" s="22" t="s">
        <v>59</v>
      </c>
      <c r="C94" s="62">
        <f>C93/C84*100</f>
        <v>90.63060490599374</v>
      </c>
      <c r="D94" s="62">
        <f>D93/D84*100</f>
        <v>89.961362399279</v>
      </c>
      <c r="E94" s="62">
        <f>E93/E84*100</f>
        <v>89.961362399279</v>
      </c>
      <c r="F94" s="62">
        <f>F93/F84*100</f>
        <v>90.63060490599374</v>
      </c>
      <c r="G94" s="62">
        <f>G93/G84*100</f>
        <v>89.961362399279</v>
      </c>
    </row>
    <row r="95" spans="1:7" ht="15">
      <c r="A95" s="6"/>
      <c r="B95" s="22" t="s">
        <v>60</v>
      </c>
      <c r="C95" s="15"/>
      <c r="D95" s="15"/>
      <c r="E95" s="15"/>
      <c r="F95" s="15"/>
      <c r="G95" s="15"/>
    </row>
    <row r="96" spans="1:7" ht="15">
      <c r="A96" s="6"/>
      <c r="B96" s="22" t="s">
        <v>61</v>
      </c>
      <c r="C96" s="15"/>
      <c r="D96" s="15"/>
      <c r="E96" s="15"/>
      <c r="F96" s="15"/>
      <c r="G96" s="15"/>
    </row>
    <row r="97" spans="1:7" ht="15">
      <c r="A97" s="6"/>
      <c r="B97" s="22" t="s">
        <v>59</v>
      </c>
      <c r="C97" s="62">
        <f>C93/896791*100</f>
        <v>67.95362576118627</v>
      </c>
      <c r="D97" s="62">
        <f>D93/896791*100</f>
        <v>67.4518366040694</v>
      </c>
      <c r="E97" s="62">
        <f>E93/896791*100</f>
        <v>67.4518366040694</v>
      </c>
      <c r="F97" s="62">
        <f>F93/896791*100</f>
        <v>67.95362576118627</v>
      </c>
      <c r="G97" s="62">
        <f>G93/896791*100</f>
        <v>67.4518366040694</v>
      </c>
    </row>
    <row r="98" spans="1:7" ht="15">
      <c r="A98" s="6"/>
      <c r="B98" s="22" t="s">
        <v>62</v>
      </c>
      <c r="C98" s="23"/>
      <c r="D98" s="15"/>
      <c r="E98" s="15"/>
      <c r="F98" s="23"/>
      <c r="G98" s="23"/>
    </row>
    <row r="99" spans="1:5" ht="15">
      <c r="A99" s="3"/>
      <c r="B99" s="25" t="s">
        <v>12</v>
      </c>
      <c r="C99" s="76" t="s">
        <v>139</v>
      </c>
      <c r="D99" s="76"/>
      <c r="E99" s="77"/>
    </row>
    <row r="100" spans="1:5" ht="15">
      <c r="A100" s="10" t="s">
        <v>65</v>
      </c>
      <c r="B100" s="18" t="s">
        <v>64</v>
      </c>
      <c r="C100" s="14"/>
      <c r="D100" s="14"/>
      <c r="E100" s="15"/>
    </row>
    <row r="101" spans="1:5" ht="15">
      <c r="A101" s="10"/>
      <c r="B101" s="15" t="s">
        <v>66</v>
      </c>
      <c r="C101" s="81">
        <v>0</v>
      </c>
      <c r="D101" s="81"/>
      <c r="E101" s="82"/>
    </row>
    <row r="102" spans="1:5" ht="15">
      <c r="A102" s="10"/>
      <c r="B102" s="15" t="s">
        <v>67</v>
      </c>
      <c r="C102" s="81">
        <v>0</v>
      </c>
      <c r="D102" s="81"/>
      <c r="E102" s="82"/>
    </row>
    <row r="103" spans="1:5" ht="15">
      <c r="A103" s="10"/>
      <c r="B103" s="15" t="s">
        <v>68</v>
      </c>
      <c r="C103" s="81">
        <v>0</v>
      </c>
      <c r="D103" s="81"/>
      <c r="E103" s="82"/>
    </row>
    <row r="104" spans="1:5" ht="15">
      <c r="A104" s="11"/>
      <c r="B104" s="16" t="s">
        <v>69</v>
      </c>
      <c r="C104" s="73">
        <v>0</v>
      </c>
      <c r="D104" s="73"/>
      <c r="E104" s="74"/>
    </row>
    <row r="105" spans="2:6" ht="15">
      <c r="B105" s="39" t="s">
        <v>124</v>
      </c>
      <c r="C105" s="37"/>
      <c r="D105" s="37"/>
      <c r="E105" s="37"/>
      <c r="F105" s="37"/>
    </row>
    <row r="106" spans="2:6" ht="15.75">
      <c r="B106" s="38" t="s">
        <v>140</v>
      </c>
      <c r="C106" s="38"/>
      <c r="D106" s="38"/>
      <c r="E106" s="38"/>
      <c r="F106" s="38"/>
    </row>
    <row r="107" spans="2:6" ht="15.75">
      <c r="B107" s="38" t="s">
        <v>141</v>
      </c>
      <c r="C107" s="38"/>
      <c r="D107" s="38"/>
      <c r="E107" s="38"/>
      <c r="F107" s="38"/>
    </row>
    <row r="108" spans="2:6" ht="15.75">
      <c r="B108" s="38" t="s">
        <v>142</v>
      </c>
      <c r="C108" s="38"/>
      <c r="D108" s="38"/>
      <c r="E108" s="38"/>
      <c r="F108" s="38"/>
    </row>
    <row r="109" spans="2:6" ht="15.75">
      <c r="B109" s="38" t="s">
        <v>133</v>
      </c>
      <c r="C109" s="38"/>
      <c r="D109" s="38"/>
      <c r="E109" s="38"/>
      <c r="F109" s="38"/>
    </row>
    <row r="110" spans="2:6" ht="15.75">
      <c r="B110" s="38" t="s">
        <v>134</v>
      </c>
      <c r="C110" s="38"/>
      <c r="D110" s="38"/>
      <c r="E110" s="38"/>
      <c r="F110" s="38"/>
    </row>
    <row r="111" spans="2:6" ht="15.75">
      <c r="B111" s="38" t="s">
        <v>135</v>
      </c>
      <c r="C111" s="38"/>
      <c r="D111" s="38"/>
      <c r="E111" s="38"/>
      <c r="F111" s="38"/>
    </row>
    <row r="112" spans="2:6" ht="15.75">
      <c r="B112" s="38"/>
      <c r="C112" s="38"/>
      <c r="D112" s="38"/>
      <c r="E112" s="38"/>
      <c r="F112" s="38"/>
    </row>
    <row r="113" ht="15">
      <c r="E113" s="40" t="s">
        <v>125</v>
      </c>
    </row>
    <row r="114" ht="22.5" customHeight="1">
      <c r="B114" s="40" t="s">
        <v>143</v>
      </c>
    </row>
    <row r="115" ht="17.25" customHeight="1"/>
    <row r="116" spans="2:5" ht="15">
      <c r="B116" s="40" t="s">
        <v>144</v>
      </c>
      <c r="E116" s="40" t="s">
        <v>126</v>
      </c>
    </row>
  </sheetData>
  <sheetProtection/>
  <mergeCells count="14">
    <mergeCell ref="A5:G5"/>
    <mergeCell ref="A4:G4"/>
    <mergeCell ref="C103:E103"/>
    <mergeCell ref="A1:G1"/>
    <mergeCell ref="A2:G2"/>
    <mergeCell ref="A8:G8"/>
    <mergeCell ref="A7:G7"/>
    <mergeCell ref="A3:G3"/>
    <mergeCell ref="C104:E104"/>
    <mergeCell ref="A74:G74"/>
    <mergeCell ref="A73:G73"/>
    <mergeCell ref="C99:E99"/>
    <mergeCell ref="C101:E101"/>
    <mergeCell ref="C102:E102"/>
  </mergeCells>
  <printOptions/>
  <pageMargins left="0.49" right="0.24" top="0.65" bottom="0.39" header="0.35" footer="0.3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0.57421875" style="1" customWidth="1"/>
    <col min="2" max="2" width="48.421875" style="0" customWidth="1"/>
    <col min="3" max="3" width="23.7109375" style="70" customWidth="1"/>
    <col min="4" max="4" width="23.8515625" style="0" customWidth="1"/>
  </cols>
  <sheetData>
    <row r="1" spans="1:8" ht="15">
      <c r="A1" s="87" t="s">
        <v>105</v>
      </c>
      <c r="B1" s="87"/>
      <c r="C1" s="87"/>
      <c r="D1" s="87"/>
      <c r="H1" s="31"/>
    </row>
    <row r="2" spans="1:8" ht="15">
      <c r="A2" s="87" t="s">
        <v>146</v>
      </c>
      <c r="B2" s="87"/>
      <c r="C2" s="87"/>
      <c r="D2" s="87"/>
      <c r="H2" s="31"/>
    </row>
    <row r="3" spans="1:8" ht="15">
      <c r="A3" s="87" t="s">
        <v>147</v>
      </c>
      <c r="B3" s="87"/>
      <c r="C3" s="87"/>
      <c r="D3" s="87"/>
      <c r="H3" s="31"/>
    </row>
    <row r="4" spans="1:8" ht="15">
      <c r="A4" s="87" t="s">
        <v>148</v>
      </c>
      <c r="B4" s="87"/>
      <c r="C4" s="87"/>
      <c r="D4" s="87"/>
      <c r="H4" s="31"/>
    </row>
    <row r="5" spans="1:8" ht="15">
      <c r="A5" s="94" t="s">
        <v>149</v>
      </c>
      <c r="B5" s="94"/>
      <c r="C5" s="94"/>
      <c r="D5" s="94"/>
      <c r="H5" s="31"/>
    </row>
    <row r="6" spans="1:4" ht="15">
      <c r="A6" s="75" t="s">
        <v>116</v>
      </c>
      <c r="B6" s="76"/>
      <c r="C6" s="92"/>
      <c r="D6" s="93"/>
    </row>
    <row r="7" spans="1:4" ht="15">
      <c r="A7" s="88" t="s">
        <v>70</v>
      </c>
      <c r="B7" s="89"/>
      <c r="C7" s="64" t="s">
        <v>71</v>
      </c>
      <c r="D7" s="7" t="s">
        <v>71</v>
      </c>
    </row>
    <row r="8" spans="1:4" ht="15">
      <c r="A8" s="88"/>
      <c r="B8" s="89"/>
      <c r="C8" s="64" t="s">
        <v>117</v>
      </c>
      <c r="D8" s="7" t="s">
        <v>118</v>
      </c>
    </row>
    <row r="9" spans="1:4" ht="15">
      <c r="A9" s="90"/>
      <c r="B9" s="91"/>
      <c r="C9" s="71">
        <v>42094</v>
      </c>
      <c r="D9" s="57">
        <v>41729</v>
      </c>
    </row>
    <row r="10" spans="1:4" ht="15">
      <c r="A10" s="9" t="s">
        <v>63</v>
      </c>
      <c r="B10" s="24" t="s">
        <v>72</v>
      </c>
      <c r="C10" s="65"/>
      <c r="D10" s="19"/>
    </row>
    <row r="11" spans="1:4" ht="15">
      <c r="A11" s="10">
        <v>1</v>
      </c>
      <c r="B11" s="18" t="s">
        <v>74</v>
      </c>
      <c r="C11" s="63"/>
      <c r="D11" s="15"/>
    </row>
    <row r="12" spans="1:4" ht="15">
      <c r="A12" s="10"/>
      <c r="B12" s="15" t="s">
        <v>88</v>
      </c>
      <c r="C12" s="63">
        <v>90.67</v>
      </c>
      <c r="D12" s="15">
        <v>90.67</v>
      </c>
    </row>
    <row r="13" spans="1:4" ht="15">
      <c r="A13" s="10"/>
      <c r="B13" s="15" t="s">
        <v>89</v>
      </c>
      <c r="C13" s="62">
        <f>-156281036/100000</f>
        <v>-1562.81036</v>
      </c>
      <c r="D13" s="32">
        <v>-1513.49</v>
      </c>
    </row>
    <row r="14" spans="1:4" ht="15">
      <c r="A14" s="10"/>
      <c r="B14" s="15" t="s">
        <v>90</v>
      </c>
      <c r="C14" s="62">
        <v>0</v>
      </c>
      <c r="D14" s="32">
        <v>0</v>
      </c>
    </row>
    <row r="15" spans="1:4" ht="15">
      <c r="A15" s="10"/>
      <c r="B15" s="28" t="s">
        <v>73</v>
      </c>
      <c r="C15" s="72">
        <f>SUM(C11:C13)</f>
        <v>-1472.1403599999999</v>
      </c>
      <c r="D15" s="43">
        <f>SUM(D11:D13)</f>
        <v>-1422.82</v>
      </c>
    </row>
    <row r="16" spans="1:4" ht="15">
      <c r="A16" s="10"/>
      <c r="B16" s="15"/>
      <c r="C16" s="63"/>
      <c r="D16" s="15"/>
    </row>
    <row r="17" spans="1:4" ht="15">
      <c r="A17" s="10">
        <v>2</v>
      </c>
      <c r="B17" s="15" t="s">
        <v>75</v>
      </c>
      <c r="C17" s="66">
        <v>0</v>
      </c>
      <c r="D17" s="33">
        <v>0</v>
      </c>
    </row>
    <row r="18" spans="1:4" ht="15">
      <c r="A18" s="10">
        <v>3</v>
      </c>
      <c r="B18" s="18" t="s">
        <v>76</v>
      </c>
      <c r="C18" s="63"/>
      <c r="D18" s="15"/>
    </row>
    <row r="19" spans="1:4" ht="15">
      <c r="A19" s="10"/>
      <c r="B19" s="15" t="s">
        <v>80</v>
      </c>
      <c r="C19" s="62">
        <v>0</v>
      </c>
      <c r="D19" s="32">
        <v>0</v>
      </c>
    </row>
    <row r="20" spans="1:4" ht="15">
      <c r="A20" s="10"/>
      <c r="B20" s="15" t="s">
        <v>81</v>
      </c>
      <c r="C20" s="62">
        <v>0</v>
      </c>
      <c r="D20" s="32">
        <v>0</v>
      </c>
    </row>
    <row r="21" spans="1:4" ht="15">
      <c r="A21" s="10"/>
      <c r="B21" s="15" t="s">
        <v>82</v>
      </c>
      <c r="C21" s="62">
        <f>211297400/100000</f>
        <v>2112.974</v>
      </c>
      <c r="D21" s="15">
        <v>2105.97</v>
      </c>
    </row>
    <row r="22" spans="1:4" ht="15">
      <c r="A22" s="10"/>
      <c r="B22" s="15" t="s">
        <v>83</v>
      </c>
      <c r="C22" s="62">
        <v>0</v>
      </c>
      <c r="D22" s="32">
        <v>0</v>
      </c>
    </row>
    <row r="23" spans="1:4" ht="15">
      <c r="A23" s="10"/>
      <c r="B23" s="28" t="s">
        <v>77</v>
      </c>
      <c r="C23" s="68">
        <f>SUM(C19:C22)</f>
        <v>2112.974</v>
      </c>
      <c r="D23" s="20">
        <v>2105.97</v>
      </c>
    </row>
    <row r="24" spans="1:4" ht="15">
      <c r="A24" s="10"/>
      <c r="B24" s="15"/>
      <c r="C24" s="63"/>
      <c r="D24" s="15"/>
    </row>
    <row r="25" spans="1:4" ht="15">
      <c r="A25" s="10">
        <v>4</v>
      </c>
      <c r="B25" s="18" t="s">
        <v>78</v>
      </c>
      <c r="C25" s="63"/>
      <c r="D25" s="15"/>
    </row>
    <row r="26" spans="1:4" ht="15">
      <c r="A26" s="10"/>
      <c r="B26" s="15" t="s">
        <v>87</v>
      </c>
      <c r="C26" s="62">
        <f>4150000/100000</f>
        <v>41.5</v>
      </c>
      <c r="D26" s="15">
        <v>26.25</v>
      </c>
    </row>
    <row r="27" spans="1:4" ht="15">
      <c r="A27" s="10"/>
      <c r="B27" s="15" t="s">
        <v>86</v>
      </c>
      <c r="C27" s="62">
        <f>855643/100000</f>
        <v>8.55643</v>
      </c>
      <c r="D27" s="15">
        <v>86.42</v>
      </c>
    </row>
    <row r="28" spans="1:4" ht="15">
      <c r="A28" s="10"/>
      <c r="B28" s="15" t="s">
        <v>85</v>
      </c>
      <c r="C28" s="62">
        <f>2139940/100000</f>
        <v>21.3994</v>
      </c>
      <c r="D28" s="32">
        <v>26.7</v>
      </c>
    </row>
    <row r="29" spans="1:4" ht="15">
      <c r="A29" s="10"/>
      <c r="B29" s="15" t="s">
        <v>84</v>
      </c>
      <c r="C29" s="62">
        <f>127780/100000</f>
        <v>1.2778</v>
      </c>
      <c r="D29" s="32">
        <v>1.7</v>
      </c>
    </row>
    <row r="30" spans="1:6" ht="15">
      <c r="A30" s="10"/>
      <c r="B30" s="28" t="s">
        <v>79</v>
      </c>
      <c r="C30" s="68">
        <f>SUM(C26:C29)</f>
        <v>72.73362999999999</v>
      </c>
      <c r="D30" s="20">
        <f>SUM(D26:D29)</f>
        <v>141.07</v>
      </c>
      <c r="F30" s="55"/>
    </row>
    <row r="31" spans="1:4" ht="15">
      <c r="A31" s="10"/>
      <c r="B31" s="15"/>
      <c r="C31" s="67"/>
      <c r="D31" s="20"/>
    </row>
    <row r="32" spans="1:4" ht="15">
      <c r="A32" s="10"/>
      <c r="B32" s="28" t="s">
        <v>91</v>
      </c>
      <c r="C32" s="68">
        <f>C15+C23+C30</f>
        <v>713.5672700000002</v>
      </c>
      <c r="D32" s="20">
        <f>D15+D23+D30</f>
        <v>824.2199999999998</v>
      </c>
    </row>
    <row r="33" spans="1:4" ht="15">
      <c r="A33" s="10" t="s">
        <v>65</v>
      </c>
      <c r="B33" s="18" t="s">
        <v>92</v>
      </c>
      <c r="C33" s="63"/>
      <c r="D33" s="15"/>
    </row>
    <row r="34" spans="1:4" ht="15">
      <c r="A34" s="10">
        <v>1</v>
      </c>
      <c r="B34" s="18" t="s">
        <v>93</v>
      </c>
      <c r="C34" s="63"/>
      <c r="D34" s="15"/>
    </row>
    <row r="35" spans="1:4" ht="15">
      <c r="A35" s="10"/>
      <c r="B35" s="15" t="s">
        <v>98</v>
      </c>
      <c r="C35" s="62">
        <f>35248713/100000</f>
        <v>352.48713</v>
      </c>
      <c r="D35" s="32">
        <v>358.41</v>
      </c>
    </row>
    <row r="36" spans="1:4" ht="15">
      <c r="A36" s="10"/>
      <c r="B36" s="15" t="s">
        <v>127</v>
      </c>
      <c r="C36" s="62">
        <v>0</v>
      </c>
      <c r="D36" s="32">
        <v>0</v>
      </c>
    </row>
    <row r="37" spans="1:4" ht="15">
      <c r="A37" s="10"/>
      <c r="B37" s="15" t="s">
        <v>128</v>
      </c>
      <c r="C37" s="62">
        <v>0</v>
      </c>
      <c r="D37" s="32">
        <v>0</v>
      </c>
    </row>
    <row r="38" spans="1:4" ht="15">
      <c r="A38" s="10"/>
      <c r="B38" s="15" t="s">
        <v>129</v>
      </c>
      <c r="C38" s="62">
        <f>202740/100000</f>
        <v>2.0274</v>
      </c>
      <c r="D38" s="15">
        <v>0.82</v>
      </c>
    </row>
    <row r="39" spans="1:4" ht="15">
      <c r="A39" s="10"/>
      <c r="B39" s="15" t="s">
        <v>130</v>
      </c>
      <c r="C39" s="62">
        <f>29118549/100000</f>
        <v>291.18549</v>
      </c>
      <c r="D39" s="15">
        <v>282.08</v>
      </c>
    </row>
    <row r="40" spans="1:4" ht="15">
      <c r="A40" s="10"/>
      <c r="B40" s="28" t="s">
        <v>94</v>
      </c>
      <c r="C40" s="68">
        <f>SUM(C35:C39)</f>
        <v>645.70002</v>
      </c>
      <c r="D40" s="34">
        <f>SUM(D35:D39)</f>
        <v>641.31</v>
      </c>
    </row>
    <row r="41" spans="1:4" ht="15">
      <c r="A41" s="10">
        <v>2</v>
      </c>
      <c r="B41" s="18" t="s">
        <v>95</v>
      </c>
      <c r="C41" s="63"/>
      <c r="D41" s="15"/>
    </row>
    <row r="42" spans="1:4" ht="15">
      <c r="A42" s="10"/>
      <c r="B42" s="15" t="s">
        <v>103</v>
      </c>
      <c r="C42" s="62">
        <v>0</v>
      </c>
      <c r="D42" s="32">
        <v>0</v>
      </c>
    </row>
    <row r="43" spans="1:4" ht="15">
      <c r="A43" s="30"/>
      <c r="B43" s="15" t="s">
        <v>102</v>
      </c>
      <c r="C43" s="62">
        <v>0</v>
      </c>
      <c r="D43" s="32">
        <v>0</v>
      </c>
    </row>
    <row r="44" spans="1:4" ht="15">
      <c r="A44" s="30"/>
      <c r="B44" s="15" t="s">
        <v>101</v>
      </c>
      <c r="C44" s="62">
        <f>105480/100000</f>
        <v>1.0548</v>
      </c>
      <c r="D44" s="15">
        <v>84.61</v>
      </c>
    </row>
    <row r="45" spans="1:6" ht="15">
      <c r="A45" s="30"/>
      <c r="B45" s="15" t="s">
        <v>99</v>
      </c>
      <c r="C45" s="62">
        <f>482692/100000</f>
        <v>4.82692</v>
      </c>
      <c r="D45" s="48">
        <v>2</v>
      </c>
      <c r="F45" s="49"/>
    </row>
    <row r="46" spans="1:6" ht="15">
      <c r="A46" s="30"/>
      <c r="B46" s="15" t="s">
        <v>100</v>
      </c>
      <c r="C46" s="62">
        <f>6198913/100000</f>
        <v>61.98913</v>
      </c>
      <c r="D46" s="48">
        <v>96.3</v>
      </c>
      <c r="F46" s="49"/>
    </row>
    <row r="47" spans="1:4" ht="15">
      <c r="A47" s="26"/>
      <c r="B47" s="15" t="s">
        <v>104</v>
      </c>
      <c r="C47" s="62">
        <v>0</v>
      </c>
      <c r="D47" s="32">
        <v>0</v>
      </c>
    </row>
    <row r="48" spans="1:4" ht="15">
      <c r="A48" s="26"/>
      <c r="B48" s="28" t="s">
        <v>96</v>
      </c>
      <c r="C48" s="68">
        <f>SUM(C42:C47)</f>
        <v>67.87085</v>
      </c>
      <c r="D48" s="34">
        <f>SUM(D42:D47)</f>
        <v>182.91</v>
      </c>
    </row>
    <row r="49" spans="1:4" ht="15">
      <c r="A49" s="27"/>
      <c r="B49" s="29" t="s">
        <v>97</v>
      </c>
      <c r="C49" s="34">
        <f>C40+C48</f>
        <v>713.57087</v>
      </c>
      <c r="D49" s="34">
        <f>D40+D48</f>
        <v>824.2199999999999</v>
      </c>
    </row>
    <row r="51" spans="1:3" ht="15">
      <c r="A51" s="13"/>
      <c r="C51" s="69" t="s">
        <v>131</v>
      </c>
    </row>
    <row r="52" ht="15">
      <c r="C52" s="69"/>
    </row>
    <row r="53" ht="15">
      <c r="B53" s="40" t="s">
        <v>143</v>
      </c>
    </row>
    <row r="55" spans="2:3" ht="15">
      <c r="B55" s="40" t="s">
        <v>145</v>
      </c>
      <c r="C55" s="69" t="s">
        <v>132</v>
      </c>
    </row>
  </sheetData>
  <sheetProtection/>
  <mergeCells count="8">
    <mergeCell ref="A4:D4"/>
    <mergeCell ref="A8:B9"/>
    <mergeCell ref="A6:D6"/>
    <mergeCell ref="A1:D1"/>
    <mergeCell ref="A2:D2"/>
    <mergeCell ref="A7:B7"/>
    <mergeCell ref="A5:D5"/>
    <mergeCell ref="A3:D3"/>
  </mergeCells>
  <printOptions/>
  <pageMargins left="0.54" right="0.49" top="0.68" bottom="0.33" header="0.3" footer="0.22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Jinku</dc:creator>
  <cp:keywords/>
  <dc:description/>
  <cp:lastModifiedBy>Jay</cp:lastModifiedBy>
  <cp:lastPrinted>2015-05-06T14:43:47Z</cp:lastPrinted>
  <dcterms:created xsi:type="dcterms:W3CDTF">2012-05-12T08:38:30Z</dcterms:created>
  <dcterms:modified xsi:type="dcterms:W3CDTF">2015-05-06T14:47:00Z</dcterms:modified>
  <cp:category/>
  <cp:version/>
  <cp:contentType/>
  <cp:contentStatus/>
</cp:coreProperties>
</file>